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ranatsteing\Downloads\"/>
    </mc:Choice>
  </mc:AlternateContent>
  <bookViews>
    <workbookView xWindow="0" yWindow="0" windowWidth="9570" windowHeight="4215"/>
  </bookViews>
  <sheets>
    <sheet name="Sheet 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26" i="1" l="1"/>
  <c r="C44" i="1" l="1"/>
  <c r="C43" i="1" l="1"/>
  <c r="C41" i="1"/>
  <c r="C48" i="1" l="1"/>
  <c r="C50" i="1" l="1"/>
  <c r="D17" i="1" l="1"/>
  <c r="D18" i="1" s="1"/>
  <c r="C19" i="1" l="1"/>
  <c r="C24" i="1" s="1"/>
  <c r="C25" i="1" s="1"/>
  <c r="D4" i="1"/>
  <c r="D5" i="1" s="1"/>
  <c r="D6" i="1" s="1"/>
  <c r="C7" i="1" s="1"/>
  <c r="D19" i="1" l="1"/>
  <c r="D20" i="1" s="1"/>
  <c r="D21" i="1" s="1"/>
  <c r="D22" i="1" s="1"/>
  <c r="C23" i="1" l="1"/>
  <c r="C8" i="1"/>
  <c r="C9" i="1" s="1"/>
  <c r="C12" i="1" s="1"/>
  <c r="D23" i="1" l="1"/>
  <c r="D24" i="1" s="1"/>
  <c r="D25" i="1" s="1"/>
  <c r="D26" i="1" s="1"/>
  <c r="C30" i="1"/>
  <c r="D12" i="1"/>
  <c r="D27" i="1" l="1"/>
  <c r="D28" i="1" s="1"/>
  <c r="C29" i="1" s="1"/>
  <c r="C31" i="1" l="1"/>
  <c r="C32" i="1" s="1"/>
</calcChain>
</file>

<file path=xl/sharedStrings.xml><?xml version="1.0" encoding="utf-8"?>
<sst xmlns="http://schemas.openxmlformats.org/spreadsheetml/2006/main" count="53" uniqueCount="52">
  <si>
    <t>PPP Loan</t>
  </si>
  <si>
    <t>Amount forgiven</t>
  </si>
  <si>
    <t>Cap on PPP loan</t>
  </si>
  <si>
    <t xml:space="preserve">PPP Loan </t>
  </si>
  <si>
    <t>Running Total</t>
  </si>
  <si>
    <t xml:space="preserve">Mortgage interest paid </t>
  </si>
  <si>
    <t xml:space="preserve">Rent paid </t>
  </si>
  <si>
    <t xml:space="preserve">Utilities paid </t>
  </si>
  <si>
    <t>Total amount that can be forgiven</t>
  </si>
  <si>
    <t>Section 1106(d)(2) percentage</t>
  </si>
  <si>
    <t>Average number of full-time equivalent ("FTE") employees per month in 8-week period</t>
  </si>
  <si>
    <t>Average number of FTE employees per month from February 15, 2019 to June 30, 2019</t>
  </si>
  <si>
    <t>8-Week Period From Receiving PPP Loan</t>
  </si>
  <si>
    <t>Total salary or wages received in the first quarter of 2020</t>
  </si>
  <si>
    <t>Amount of salary or wage reduction during the 8-week period</t>
  </si>
  <si>
    <t>Section 1106(d)(3) reduction amount for the employee</t>
  </si>
  <si>
    <t>25% of total salary or wages received in the first quarter of 2020</t>
  </si>
  <si>
    <r>
      <t>Compensation paid to employees living outside of the U.S. (</t>
    </r>
    <r>
      <rPr>
        <i/>
        <sz val="11"/>
        <color theme="3" tint="-0.249977111117893"/>
        <rFont val="Verdana"/>
        <family val="2"/>
      </rPr>
      <t>incorporated in amount in Step 1 of SBA Rule</t>
    </r>
    <r>
      <rPr>
        <sz val="11"/>
        <color theme="3" tint="-0.249977111117893"/>
        <rFont val="Verdana"/>
        <family val="2"/>
      </rPr>
      <t>)</t>
    </r>
  </si>
  <si>
    <r>
      <t>2.5 x monthly payroll cost (</t>
    </r>
    <r>
      <rPr>
        <i/>
        <sz val="11"/>
        <color theme="3" tint="-0.249977111117893"/>
        <rFont val="Verdana"/>
        <family val="2"/>
      </rPr>
      <t>Step 4 of SBA Rule</t>
    </r>
    <r>
      <rPr>
        <sz val="11"/>
        <color theme="3" tint="-0.249977111117893"/>
        <rFont val="Verdana"/>
        <family val="2"/>
      </rPr>
      <t>)</t>
    </r>
  </si>
  <si>
    <t>Remaining PPP loan payable @ 1% over 2 years</t>
  </si>
  <si>
    <r>
      <t>Aggregate payroll costs (</t>
    </r>
    <r>
      <rPr>
        <i/>
        <sz val="11"/>
        <color theme="3" tint="-0.249977111117893"/>
        <rFont val="Verdana"/>
        <family val="2"/>
      </rPr>
      <t>Step 1 of SBA Rule</t>
    </r>
    <r>
      <rPr>
        <sz val="11"/>
        <color theme="3" tint="-0.249977111117893"/>
        <rFont val="Verdana"/>
        <family val="2"/>
      </rPr>
      <t>)</t>
    </r>
  </si>
  <si>
    <t>Payroll Protection Program ("PPP") Loan Calculations
(Not for Sole Proprietors or Independent Contractors)</t>
  </si>
  <si>
    <r>
      <t>Outstanding amount of an (EIDL) made between January 31, 2020 and April 3, 2020, less the amount of any EIDL grant (</t>
    </r>
    <r>
      <rPr>
        <i/>
        <sz val="11"/>
        <color theme="3" tint="-0.249977111117893"/>
        <rFont val="Verdana"/>
        <family val="2"/>
      </rPr>
      <t>Step 5 of SBA Rule)</t>
    </r>
  </si>
  <si>
    <t>Calculation of Forgivable Portion of PPP Loan
(SBA Will Provide More Guidance)</t>
  </si>
  <si>
    <t>Reduction for EIDL grant/advance of up to $10,000</t>
  </si>
  <si>
    <r>
      <t>Compensation paid to an individual employee in excess of an annual salary of $100,000 that was included in line 3 (</t>
    </r>
    <r>
      <rPr>
        <i/>
        <sz val="11"/>
        <color theme="3" tint="-0.249977111117893"/>
        <rFont val="Verdana"/>
        <family val="2"/>
      </rPr>
      <t>Step 2 of SBA Rule)*</t>
    </r>
  </si>
  <si>
    <t>Trailing 12 Months
Or 2019</t>
  </si>
  <si>
    <t>Cash compensation of an individual employee in excess of an annual salary of $100,000 that was included in line 20*</t>
  </si>
  <si>
    <t>Full time equivalent employees on February 15, 2020</t>
  </si>
  <si>
    <t>Full time equivalent employees during the period beginning on February 15, 2020 and ending on April 26, 2020</t>
  </si>
  <si>
    <t xml:space="preserve">Reduction in employees </t>
  </si>
  <si>
    <t>Full time equivalent employees on June 30, 2020</t>
  </si>
  <si>
    <t>Fill out if the Section 1106(d)(2) percentage (row 36) is less than 100%</t>
  </si>
  <si>
    <t>Qualification for Re-Hire Exemption (1 = Yes and 0 = No).</t>
  </si>
  <si>
    <t>Average number of FTE employees per month from January 1, 2020 to February 29, 2020*****</t>
  </si>
  <si>
    <t>Reduction based on decrease in salary (insert the sum of the line 49 amounts for each applicable employee)****</t>
  </si>
  <si>
    <t>*****Enter 0 if you are a seasonal employer</t>
  </si>
  <si>
    <t>Reduction based on decrease in employees (fill out calculations in line 33-43 below)****</t>
  </si>
  <si>
    <r>
      <t xml:space="preserve">*In FAQ guidance dated April 7, 2020, SBA confirmed that the $100,000 cap </t>
    </r>
    <r>
      <rPr>
        <b/>
        <sz val="10"/>
        <color theme="1"/>
        <rFont val="Verdana"/>
        <family val="2"/>
      </rPr>
      <t>does not</t>
    </r>
    <r>
      <rPr>
        <sz val="10"/>
        <color theme="1"/>
        <rFont val="Verdana"/>
        <family val="2"/>
      </rPr>
      <t xml:space="preserve"> apply to employer-provided benefits.   </t>
    </r>
  </si>
  <si>
    <t>Difference between full time equivalent employees on February 15, 2020 and June 30, 2020</t>
  </si>
  <si>
    <t>**In a prior version of this spreadsheet, we included calculations related to removing employer share of FICA and income tax withholding. In FAQ guidance dated April 7, 2020, SBA explained that these adjustments were not necessary.</t>
  </si>
  <si>
    <t xml:space="preserve">Payroll cost** </t>
  </si>
  <si>
    <r>
      <t>Monthly payroll cost (</t>
    </r>
    <r>
      <rPr>
        <i/>
        <sz val="11"/>
        <color theme="3" tint="-0.249977111117893"/>
        <rFont val="Verdana"/>
        <family val="2"/>
      </rPr>
      <t>Step 3 of SBA Rule</t>
    </r>
    <r>
      <rPr>
        <sz val="11"/>
        <color theme="3" tint="-0.249977111117893"/>
        <rFont val="Verdana"/>
        <family val="2"/>
      </rPr>
      <t>)</t>
    </r>
  </si>
  <si>
    <t xml:space="preserve">Payroll costs </t>
  </si>
  <si>
    <t xml:space="preserve">Payroll costs** </t>
  </si>
  <si>
    <t>Total eligible for forgiveness under Section 1102(b)***</t>
  </si>
  <si>
    <t>SBA Rule 2.0 limit on non-payroll costs</t>
  </si>
  <si>
    <t>Reduction in forgivable amount because of SBA Rule 2.0 limit</t>
  </si>
  <si>
    <t>Fill out for each employee who (1) worked in the 8-week period and (2) who did not receive, during any single period during 2019, wages or salary at an annualized rate of pay in an amount more than $100,000</t>
  </si>
  <si>
    <t>***We interpret the Section 1102(d)(2) and Section 1102(d)(3) reductions as applying to this amount, before taking into account the Section 1102(d)(1) overall limitation. We acknowledge that this interpretation is not free from doubt. However, we apply these reductions to the total allowed forgivable costs under the SBA Rule 2.0 limitation. This also is not free from doubt.</t>
  </si>
  <si>
    <t>****It is unclear how these reductions apply with the  75-25 split imposed by SBA Rule 2.0</t>
  </si>
  <si>
    <t>LAST UPDATED: April 28, 2020 *The spreadsheet has NOT been updated to reflect the forgiveness application that the SBA issues on May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</si>
</sst>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4" x14ac:knownFonts="1">
    <font>
      <sz val="11"/>
      <color theme="1"/>
      <name val="Calibri"/>
      <family val="2"/>
      <scheme val="minor"/>
    </font>
    <font>
      <sz val="11"/>
      <color theme="1"/>
      <name val="Calibri"/>
      <family val="2"/>
      <scheme val="minor"/>
    </font>
    <font>
      <sz val="14"/>
      <color theme="1"/>
      <name val="Calibri"/>
      <family val="2"/>
      <scheme val="minor"/>
    </font>
    <font>
      <b/>
      <sz val="14"/>
      <color theme="3" tint="-0.249977111117893"/>
      <name val="Verdana"/>
      <family val="2"/>
    </font>
    <font>
      <sz val="11"/>
      <color theme="3" tint="-0.249977111117893"/>
      <name val="Verdana"/>
      <family val="2"/>
    </font>
    <font>
      <b/>
      <sz val="11"/>
      <color theme="3" tint="-0.249977111117893"/>
      <name val="Verdana"/>
      <family val="2"/>
    </font>
    <font>
      <sz val="11"/>
      <color theme="1"/>
      <name val="Verdana"/>
      <family val="2"/>
    </font>
    <font>
      <b/>
      <sz val="11"/>
      <color rgb="FFFF0000"/>
      <name val="Calibri"/>
      <family val="2"/>
      <scheme val="minor"/>
    </font>
    <font>
      <i/>
      <sz val="11"/>
      <color theme="3" tint="-0.249977111117893"/>
      <name val="Verdana"/>
      <family val="2"/>
    </font>
    <font>
      <sz val="12"/>
      <color theme="1"/>
      <name val="Calibri"/>
      <family val="2"/>
      <scheme val="minor"/>
    </font>
    <font>
      <b/>
      <sz val="12"/>
      <color theme="3" tint="-0.249977111117893"/>
      <name val="Verdana"/>
      <family val="2"/>
    </font>
    <font>
      <sz val="10"/>
      <color theme="1"/>
      <name val="Verdana"/>
      <family val="2"/>
    </font>
    <font>
      <b/>
      <sz val="10"/>
      <color theme="1"/>
      <name val="Verdana"/>
      <family val="2"/>
    </font>
    <font>
      <b/>
      <sz val="11"/>
      <color rgb="FFFF0000"/>
      <name val="Verdana"/>
      <family val="2"/>
    </font>
  </fonts>
  <fills count="4">
    <fill>
      <patternFill patternType="none"/>
    </fill>
    <fill>
      <patternFill patternType="gray125"/>
    </fill>
    <fill>
      <patternFill patternType="solid">
        <fgColor rgb="FF92D050"/>
        <bgColor indexed="64"/>
      </patternFill>
    </fill>
    <fill>
      <patternFill patternType="solid">
        <fgColor rgb="FF34AA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0" fillId="0" borderId="0" xfId="0" applyAlignment="1">
      <alignment horizontal="left"/>
    </xf>
    <xf numFmtId="44" fontId="0" fillId="0" borderId="0" xfId="1" applyNumberFormat="1" applyFont="1"/>
    <xf numFmtId="164" fontId="0" fillId="0" borderId="0" xfId="1" applyNumberFormat="1" applyFont="1"/>
    <xf numFmtId="0" fontId="2" fillId="0" borderId="0" xfId="0" applyFont="1" applyAlignment="1">
      <alignment vertical="center"/>
    </xf>
    <xf numFmtId="0" fontId="4" fillId="0" borderId="0" xfId="0" applyFont="1" applyAlignment="1">
      <alignment horizontal="left"/>
    </xf>
    <xf numFmtId="164" fontId="5" fillId="0" borderId="0" xfId="1" applyNumberFormat="1" applyFont="1" applyAlignment="1">
      <alignment horizontal="center"/>
    </xf>
    <xf numFmtId="0" fontId="4" fillId="0" borderId="1" xfId="0" applyFont="1" applyBorder="1" applyAlignment="1">
      <alignment horizontal="left"/>
    </xf>
    <xf numFmtId="164" fontId="4" fillId="0" borderId="1" xfId="1" applyNumberFormat="1" applyFont="1" applyBorder="1"/>
    <xf numFmtId="0" fontId="4" fillId="0" borderId="1" xfId="0" applyFont="1" applyBorder="1" applyAlignment="1">
      <alignment horizontal="left" wrapText="1"/>
    </xf>
    <xf numFmtId="164" fontId="4" fillId="0" borderId="1" xfId="1" applyNumberFormat="1" applyFont="1" applyFill="1" applyBorder="1"/>
    <xf numFmtId="164" fontId="4" fillId="0" borderId="0" xfId="1" applyNumberFormat="1" applyFont="1"/>
    <xf numFmtId="0" fontId="5" fillId="0" borderId="1" xfId="0" applyFont="1" applyBorder="1" applyAlignment="1">
      <alignment horizontal="left"/>
    </xf>
    <xf numFmtId="164" fontId="5" fillId="0" borderId="1" xfId="1" applyNumberFormat="1" applyFont="1" applyBorder="1"/>
    <xf numFmtId="0" fontId="5" fillId="0" borderId="0" xfId="0" applyFont="1" applyAlignment="1">
      <alignment horizontal="left"/>
    </xf>
    <xf numFmtId="164" fontId="5" fillId="0" borderId="0" xfId="1" applyNumberFormat="1" applyFont="1"/>
    <xf numFmtId="164" fontId="4" fillId="2" borderId="1" xfId="1" applyNumberFormat="1" applyFont="1" applyFill="1" applyBorder="1"/>
    <xf numFmtId="164" fontId="4" fillId="3" borderId="1" xfId="1" applyNumberFormat="1" applyFont="1" applyFill="1" applyBorder="1"/>
    <xf numFmtId="44" fontId="4" fillId="2" borderId="1" xfId="1" applyNumberFormat="1" applyFont="1" applyFill="1" applyBorder="1"/>
    <xf numFmtId="0" fontId="0"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xf>
    <xf numFmtId="10" fontId="0" fillId="0" borderId="0" xfId="3" applyNumberFormat="1" applyFont="1"/>
    <xf numFmtId="44" fontId="4" fillId="0" borderId="0" xfId="1" applyNumberFormat="1" applyFont="1"/>
    <xf numFmtId="0" fontId="7" fillId="0" borderId="0" xfId="0" applyFont="1"/>
    <xf numFmtId="165" fontId="0" fillId="2" borderId="1" xfId="2" applyNumberFormat="1" applyFont="1" applyFill="1" applyBorder="1"/>
    <xf numFmtId="10" fontId="0" fillId="0" borderId="1" xfId="3" applyNumberFormat="1" applyFont="1" applyBorder="1"/>
    <xf numFmtId="164" fontId="0" fillId="2" borderId="1" xfId="1" applyNumberFormat="1" applyFont="1" applyFill="1" applyBorder="1"/>
    <xf numFmtId="164" fontId="0" fillId="0" borderId="1" xfId="1" applyNumberFormat="1" applyFont="1" applyBorder="1"/>
    <xf numFmtId="44" fontId="0" fillId="2" borderId="1" xfId="1" applyNumberFormat="1" applyFont="1" applyFill="1" applyBorder="1"/>
    <xf numFmtId="44" fontId="0" fillId="0" borderId="1" xfId="1" applyNumberFormat="1" applyFont="1" applyBorder="1"/>
    <xf numFmtId="44" fontId="5" fillId="0" borderId="0" xfId="1" applyNumberFormat="1" applyFont="1" applyAlignment="1">
      <alignment horizontal="center" wrapText="1"/>
    </xf>
    <xf numFmtId="10" fontId="4" fillId="0" borderId="0" xfId="3" applyNumberFormat="1" applyFont="1"/>
    <xf numFmtId="0" fontId="9" fillId="0" borderId="0" xfId="0" applyFont="1"/>
    <xf numFmtId="164" fontId="9" fillId="0" borderId="0" xfId="1" applyNumberFormat="1" applyFont="1"/>
    <xf numFmtId="165" fontId="0" fillId="0" borderId="1" xfId="3" applyNumberFormat="1" applyFont="1" applyBorder="1"/>
    <xf numFmtId="165" fontId="0" fillId="0" borderId="1" xfId="3" applyNumberFormat="1" applyFont="1" applyFill="1" applyBorder="1"/>
    <xf numFmtId="165" fontId="0" fillId="0" borderId="1" xfId="2" applyNumberFormat="1" applyFont="1" applyFill="1" applyBorder="1"/>
    <xf numFmtId="0" fontId="11" fillId="0" borderId="0" xfId="0" applyFont="1" applyAlignment="1">
      <alignment horizontal="left"/>
    </xf>
    <xf numFmtId="44" fontId="11" fillId="0" borderId="0" xfId="1" applyNumberFormat="1" applyFont="1"/>
    <xf numFmtId="164" fontId="11" fillId="0" borderId="0" xfId="1" applyNumberFormat="1" applyFont="1"/>
    <xf numFmtId="0" fontId="6" fillId="0" borderId="1" xfId="0" applyFont="1" applyBorder="1" applyAlignment="1">
      <alignment horizontal="left"/>
    </xf>
    <xf numFmtId="10" fontId="5" fillId="0" borderId="1" xfId="3" applyNumberFormat="1" applyFont="1" applyBorder="1"/>
    <xf numFmtId="0" fontId="11" fillId="0" borderId="0" xfId="0" applyFont="1" applyAlignment="1">
      <alignment horizontal="left" wrapText="1"/>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xf>
    <xf numFmtId="0" fontId="13" fillId="0" borderId="0" xfId="0" applyFont="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34AAE1"/>
      <color rgb="FF2167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531812</xdr:colOff>
      <xdr:row>0</xdr:row>
      <xdr:rowOff>285750</xdr:rowOff>
    </xdr:from>
    <xdr:to>
      <xdr:col>11</xdr:col>
      <xdr:colOff>112712</xdr:colOff>
      <xdr:row>5</xdr:row>
      <xdr:rowOff>65585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714"/>
        <a:stretch/>
      </xdr:blipFill>
      <xdr:spPr>
        <a:xfrm>
          <a:off x="13314362" y="285750"/>
          <a:ext cx="3305175" cy="1551485"/>
        </a:xfrm>
        <a:prstGeom prst="rect">
          <a:avLst/>
        </a:prstGeom>
      </xdr:spPr>
    </xdr:pic>
    <xdr:clientData/>
  </xdr:twoCellAnchor>
  <xdr:twoCellAnchor>
    <xdr:from>
      <xdr:col>5</xdr:col>
      <xdr:colOff>583407</xdr:colOff>
      <xdr:row>5</xdr:row>
      <xdr:rowOff>188118</xdr:rowOff>
    </xdr:from>
    <xdr:to>
      <xdr:col>11</xdr:col>
      <xdr:colOff>11907</xdr:colOff>
      <xdr:row>25</xdr:row>
      <xdr:rowOff>154781</xdr:rowOff>
    </xdr:to>
    <xdr:sp macro="" textlink="">
      <xdr:nvSpPr>
        <xdr:cNvPr id="5" name="TextBox 4"/>
        <xdr:cNvSpPr txBox="1"/>
      </xdr:nvSpPr>
      <xdr:spPr>
        <a:xfrm>
          <a:off x="13263563" y="1354931"/>
          <a:ext cx="3143250" cy="7134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This spreadsheet provides an initial calculation of the amount of PPP Loan for which you may be eligible and the amount that can be forgiven. </a:t>
          </a:r>
          <a:r>
            <a:rPr lang="en-US" sz="1100" b="1"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The spreadsheet has been updated to incorporate the interim final rule published by the SBA.</a:t>
          </a:r>
          <a:endPar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Insert the applicable amount in the blue and green highlighted cells and the spreadsheet will calculate the rest.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However, normal caveats apply: user beware and you should double check the calculations with any</a:t>
          </a:r>
          <a:r>
            <a:rPr lang="en-US" sz="1100" b="1">
              <a:solidFill>
                <a:srgbClr val="FF0000"/>
              </a:solidFill>
              <a:effectLst/>
              <a:latin typeface="Verdana" panose="020B0604030504040204" pitchFamily="34" charset="0"/>
              <a:ea typeface="Verdana" panose="020B0604030504040204" pitchFamily="34" charset="0"/>
              <a:cs typeface="Verdana" panose="020B0604030504040204" pitchFamily="34" charset="0"/>
            </a:rPr>
            <a:t> </a:t>
          </a:r>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of the authors listed below or your bank.</a:t>
          </a:r>
        </a:p>
        <a:p>
          <a:endParaRPr lang="en-US" sz="1100"/>
        </a:p>
        <a:p>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Eric Kodesch </a:t>
          </a:r>
          <a:b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kodesche@lanepowell.com</a:t>
          </a:r>
          <a:br>
            <a:rPr lang="en-US" sz="1100" b="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503.778.2107</a:t>
          </a:r>
        </a:p>
        <a:p>
          <a:endPar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Lewis M. Horowitz</a:t>
          </a:r>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horowitzl@lanepowell.com</a:t>
          </a:r>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206.223.7401</a:t>
          </a:r>
        </a:p>
        <a:p>
          <a:endPar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1"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Justin Hobson </a:t>
          </a: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
          </a:r>
          <a:b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hobsonj@lanepowell.com </a:t>
          </a:r>
          <a:b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503.778.2136</a:t>
          </a:r>
        </a:p>
        <a:p>
          <a:endPar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1"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Gregory Pyle </a:t>
          </a: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
          </a:r>
          <a:b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pyleg@lanepowell.com </a:t>
          </a:r>
          <a:b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206.223.7719</a:t>
          </a:r>
        </a:p>
        <a:p>
          <a:endPar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sz="1100" b="1"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Andrew Geppert </a:t>
          </a: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gepperta@lanepowell.com, </a:t>
          </a:r>
          <a:b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503.778.2116</a:t>
          </a:r>
        </a:p>
        <a:p>
          <a:endParaRPr lang="en-US" sz="1100" b="0" baseline="0">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r>
            <a:rPr lang="en-US" b="1">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Pilar C. French</a:t>
          </a:r>
          <a:r>
            <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
          </a:r>
          <a:br>
            <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frenchp@lanepowell.com</a:t>
          </a:r>
          <a:br>
            <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br>
          <a:r>
            <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rPr>
            <a:t>503.778.2170</a:t>
          </a:r>
        </a:p>
        <a:p>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endParaRPr lang="en-US">
            <a:solidFill>
              <a:schemeClr val="tx2">
                <a:lumMod val="75000"/>
              </a:schemeClr>
            </a:solidFill>
            <a:effectLst/>
            <a:latin typeface="Verdana" panose="020B0604030504040204" pitchFamily="34" charset="0"/>
            <a:ea typeface="Verdana" panose="020B0604030504040204" pitchFamily="34" charset="0"/>
            <a:cs typeface="Verdana" panose="020B060403050404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abSelected="1" zoomScaleNormal="100" workbookViewId="0">
      <selection activeCell="I33" sqref="I33"/>
    </sheetView>
  </sheetViews>
  <sheetFormatPr defaultRowHeight="15" x14ac:dyDescent="0.25"/>
  <cols>
    <col min="1" max="1" width="4.28515625" bestFit="1" customWidth="1"/>
    <col min="2" max="2" width="133.42578125" style="1" bestFit="1" customWidth="1"/>
    <col min="3" max="3" width="25.5703125" style="2" bestFit="1" customWidth="1"/>
    <col min="4" max="4" width="19.85546875" style="3" bestFit="1" customWidth="1"/>
    <col min="5" max="5" width="8.5703125" bestFit="1" customWidth="1"/>
    <col min="6" max="6" width="10.140625" bestFit="1" customWidth="1"/>
  </cols>
  <sheetData>
    <row r="1" spans="1:5" s="4" customFormat="1" ht="33" customHeight="1" x14ac:dyDescent="0.25">
      <c r="A1" s="19">
        <v>1</v>
      </c>
      <c r="B1" s="45" t="s">
        <v>21</v>
      </c>
      <c r="C1" s="46"/>
      <c r="D1" s="46"/>
    </row>
    <row r="2" spans="1:5" s="4" customFormat="1" ht="33" customHeight="1" x14ac:dyDescent="0.25">
      <c r="A2" s="19"/>
      <c r="B2" s="50" t="s">
        <v>51</v>
      </c>
      <c r="C2" s="50"/>
      <c r="D2" s="50"/>
      <c r="E2" s="25"/>
    </row>
    <row r="3" spans="1:5" ht="29.25" x14ac:dyDescent="0.25">
      <c r="A3">
        <v>2</v>
      </c>
      <c r="B3" s="5"/>
      <c r="C3" s="32" t="s">
        <v>26</v>
      </c>
      <c r="D3" s="6" t="s">
        <v>4</v>
      </c>
    </row>
    <row r="4" spans="1:5" x14ac:dyDescent="0.25">
      <c r="A4">
        <v>3</v>
      </c>
      <c r="B4" s="9" t="s">
        <v>20</v>
      </c>
      <c r="C4" s="17">
        <v>0</v>
      </c>
      <c r="D4" s="8">
        <f>C4</f>
        <v>0</v>
      </c>
    </row>
    <row r="5" spans="1:5" ht="29.25" x14ac:dyDescent="0.25">
      <c r="A5">
        <v>4</v>
      </c>
      <c r="B5" s="9" t="s">
        <v>25</v>
      </c>
      <c r="C5" s="17">
        <v>0</v>
      </c>
      <c r="D5" s="8">
        <f>D4-C5</f>
        <v>0</v>
      </c>
    </row>
    <row r="6" spans="1:5" x14ac:dyDescent="0.25">
      <c r="A6">
        <v>5</v>
      </c>
      <c r="B6" s="9" t="s">
        <v>17</v>
      </c>
      <c r="C6" s="17">
        <v>0</v>
      </c>
      <c r="D6" s="8">
        <f>D5-C6</f>
        <v>0</v>
      </c>
    </row>
    <row r="7" spans="1:5" x14ac:dyDescent="0.25">
      <c r="A7">
        <v>6</v>
      </c>
      <c r="B7" s="7" t="s">
        <v>41</v>
      </c>
      <c r="C7" s="8">
        <f>D6</f>
        <v>0</v>
      </c>
      <c r="D7" s="11"/>
    </row>
    <row r="8" spans="1:5" x14ac:dyDescent="0.25">
      <c r="A8">
        <v>7</v>
      </c>
      <c r="B8" s="7" t="s">
        <v>42</v>
      </c>
      <c r="C8" s="8">
        <f>C7/12</f>
        <v>0</v>
      </c>
      <c r="D8" s="11"/>
    </row>
    <row r="9" spans="1:5" x14ac:dyDescent="0.25">
      <c r="A9">
        <v>8</v>
      </c>
      <c r="B9" s="7" t="s">
        <v>18</v>
      </c>
      <c r="C9" s="8">
        <f>2.5*C8</f>
        <v>0</v>
      </c>
      <c r="D9" s="11"/>
    </row>
    <row r="10" spans="1:5" ht="29.25" x14ac:dyDescent="0.25">
      <c r="A10">
        <v>9</v>
      </c>
      <c r="B10" s="9" t="s">
        <v>22</v>
      </c>
      <c r="C10" s="17">
        <v>0</v>
      </c>
      <c r="D10" s="11"/>
    </row>
    <row r="11" spans="1:5" x14ac:dyDescent="0.25">
      <c r="A11">
        <v>10</v>
      </c>
      <c r="B11" s="7" t="s">
        <v>2</v>
      </c>
      <c r="C11" s="8">
        <v>10000000</v>
      </c>
      <c r="D11" s="11"/>
    </row>
    <row r="12" spans="1:5" x14ac:dyDescent="0.25">
      <c r="A12">
        <v>11</v>
      </c>
      <c r="B12" s="12" t="s">
        <v>3</v>
      </c>
      <c r="C12" s="13">
        <f>MIN((C9+C10),C11)</f>
        <v>0</v>
      </c>
      <c r="D12" s="43" t="e">
        <f>C19/C12</f>
        <v>#DIV/0!</v>
      </c>
    </row>
    <row r="13" spans="1:5" x14ac:dyDescent="0.25">
      <c r="A13">
        <v>12</v>
      </c>
      <c r="B13" s="14"/>
      <c r="C13" s="15"/>
      <c r="D13" s="15"/>
    </row>
    <row r="14" spans="1:5" x14ac:dyDescent="0.25">
      <c r="A14">
        <v>13</v>
      </c>
      <c r="B14" s="5"/>
      <c r="C14" s="24"/>
      <c r="D14" s="33"/>
    </row>
    <row r="15" spans="1:5" s="4" customFormat="1" ht="33" customHeight="1" x14ac:dyDescent="0.25">
      <c r="A15">
        <v>14</v>
      </c>
      <c r="B15" s="45" t="s">
        <v>23</v>
      </c>
      <c r="C15" s="46"/>
      <c r="D15" s="46"/>
    </row>
    <row r="16" spans="1:5" s="19" customFormat="1" ht="42.75" x14ac:dyDescent="0.25">
      <c r="A16">
        <v>15</v>
      </c>
      <c r="B16" s="20"/>
      <c r="C16" s="21" t="s">
        <v>12</v>
      </c>
      <c r="D16" s="20" t="s">
        <v>4</v>
      </c>
    </row>
    <row r="17" spans="1:4" x14ac:dyDescent="0.25">
      <c r="A17">
        <v>16</v>
      </c>
      <c r="B17" s="7" t="s">
        <v>43</v>
      </c>
      <c r="C17" s="16">
        <v>0</v>
      </c>
      <c r="D17" s="8">
        <f>C17</f>
        <v>0</v>
      </c>
    </row>
    <row r="18" spans="1:4" x14ac:dyDescent="0.25">
      <c r="A18">
        <v>17</v>
      </c>
      <c r="B18" s="9" t="s">
        <v>27</v>
      </c>
      <c r="C18" s="16">
        <v>0</v>
      </c>
      <c r="D18" s="8">
        <f>D17-C18</f>
        <v>0</v>
      </c>
    </row>
    <row r="19" spans="1:4" x14ac:dyDescent="0.25">
      <c r="A19">
        <v>18</v>
      </c>
      <c r="B19" s="9" t="s">
        <v>44</v>
      </c>
      <c r="C19" s="10">
        <f>D18</f>
        <v>0</v>
      </c>
      <c r="D19" s="8">
        <f>C19</f>
        <v>0</v>
      </c>
    </row>
    <row r="20" spans="1:4" x14ac:dyDescent="0.25">
      <c r="A20">
        <v>19</v>
      </c>
      <c r="B20" s="7" t="s">
        <v>5</v>
      </c>
      <c r="C20" s="16">
        <v>0</v>
      </c>
      <c r="D20" s="8">
        <f>D19+C20</f>
        <v>0</v>
      </c>
    </row>
    <row r="21" spans="1:4" x14ac:dyDescent="0.25">
      <c r="A21">
        <v>20</v>
      </c>
      <c r="B21" s="7" t="s">
        <v>6</v>
      </c>
      <c r="C21" s="16">
        <v>0</v>
      </c>
      <c r="D21" s="8">
        <f>D20+C21</f>
        <v>0</v>
      </c>
    </row>
    <row r="22" spans="1:4" x14ac:dyDescent="0.25">
      <c r="A22">
        <v>21</v>
      </c>
      <c r="B22" s="7" t="s">
        <v>7</v>
      </c>
      <c r="C22" s="16">
        <v>0</v>
      </c>
      <c r="D22" s="8">
        <f>D21+C22</f>
        <v>0</v>
      </c>
    </row>
    <row r="23" spans="1:4" x14ac:dyDescent="0.25">
      <c r="A23">
        <v>22</v>
      </c>
      <c r="B23" s="7" t="s">
        <v>45</v>
      </c>
      <c r="C23" s="10">
        <f>D22</f>
        <v>0</v>
      </c>
      <c r="D23" s="8">
        <f>C23</f>
        <v>0</v>
      </c>
    </row>
    <row r="24" spans="1:4" x14ac:dyDescent="0.25">
      <c r="A24">
        <v>23</v>
      </c>
      <c r="B24" s="7" t="s">
        <v>46</v>
      </c>
      <c r="C24" s="10">
        <f>C19/0.75*0.25</f>
        <v>0</v>
      </c>
      <c r="D24" s="8">
        <f>D23</f>
        <v>0</v>
      </c>
    </row>
    <row r="25" spans="1:4" x14ac:dyDescent="0.25">
      <c r="A25">
        <v>24</v>
      </c>
      <c r="B25" s="7" t="s">
        <v>47</v>
      </c>
      <c r="C25" s="10">
        <f>MAX(0,C20+C21+C22-C24)</f>
        <v>0</v>
      </c>
      <c r="D25" s="8">
        <f>D24-C25</f>
        <v>0</v>
      </c>
    </row>
    <row r="26" spans="1:4" x14ac:dyDescent="0.25">
      <c r="A26">
        <v>25</v>
      </c>
      <c r="B26" s="7" t="s">
        <v>37</v>
      </c>
      <c r="C26" s="10">
        <f>IF(C36=0,0,MIN(C19/0.75,C23)*(1-C37))</f>
        <v>0</v>
      </c>
      <c r="D26" s="8">
        <f>D25-C26</f>
        <v>0</v>
      </c>
    </row>
    <row r="27" spans="1:4" x14ac:dyDescent="0.25">
      <c r="A27">
        <v>26</v>
      </c>
      <c r="B27" s="7" t="s">
        <v>35</v>
      </c>
      <c r="C27" s="18">
        <v>0</v>
      </c>
      <c r="D27" s="8">
        <f>D26-C27</f>
        <v>0</v>
      </c>
    </row>
    <row r="28" spans="1:4" x14ac:dyDescent="0.25">
      <c r="A28">
        <v>27</v>
      </c>
      <c r="B28" s="7" t="s">
        <v>24</v>
      </c>
      <c r="C28" s="18">
        <v>0</v>
      </c>
      <c r="D28" s="8">
        <f>D27-C28</f>
        <v>0</v>
      </c>
    </row>
    <row r="29" spans="1:4" x14ac:dyDescent="0.25">
      <c r="A29">
        <v>28</v>
      </c>
      <c r="B29" s="7" t="s">
        <v>8</v>
      </c>
      <c r="C29" s="10">
        <f>D28</f>
        <v>0</v>
      </c>
      <c r="D29" s="11"/>
    </row>
    <row r="30" spans="1:4" x14ac:dyDescent="0.25">
      <c r="A30">
        <v>29</v>
      </c>
      <c r="B30" s="7" t="s">
        <v>0</v>
      </c>
      <c r="C30" s="8">
        <f>C12</f>
        <v>0</v>
      </c>
      <c r="D30" s="11"/>
    </row>
    <row r="31" spans="1:4" x14ac:dyDescent="0.25">
      <c r="A31">
        <v>30</v>
      </c>
      <c r="B31" s="7" t="s">
        <v>1</v>
      </c>
      <c r="C31" s="8">
        <f>MIN(C29,C30)</f>
        <v>0</v>
      </c>
      <c r="D31" s="11"/>
    </row>
    <row r="32" spans="1:4" x14ac:dyDescent="0.25">
      <c r="A32">
        <v>31</v>
      </c>
      <c r="B32" s="7" t="s">
        <v>19</v>
      </c>
      <c r="C32" s="8">
        <f>C30-C31</f>
        <v>0</v>
      </c>
      <c r="D32" s="24"/>
    </row>
    <row r="33" spans="1:4" x14ac:dyDescent="0.25">
      <c r="A33">
        <v>32</v>
      </c>
    </row>
    <row r="34" spans="1:4" x14ac:dyDescent="0.25">
      <c r="A34">
        <v>33</v>
      </c>
      <c r="B34" s="42" t="s">
        <v>10</v>
      </c>
      <c r="C34" s="26">
        <v>0</v>
      </c>
    </row>
    <row r="35" spans="1:4" x14ac:dyDescent="0.25">
      <c r="A35">
        <v>34</v>
      </c>
      <c r="B35" s="42" t="s">
        <v>11</v>
      </c>
      <c r="C35" s="26">
        <v>0</v>
      </c>
    </row>
    <row r="36" spans="1:4" x14ac:dyDescent="0.25">
      <c r="A36">
        <v>35</v>
      </c>
      <c r="B36" s="42" t="s">
        <v>34</v>
      </c>
      <c r="C36" s="26">
        <v>0</v>
      </c>
    </row>
    <row r="37" spans="1:4" x14ac:dyDescent="0.25">
      <c r="A37">
        <v>36</v>
      </c>
      <c r="B37" s="42" t="s">
        <v>9</v>
      </c>
      <c r="C37" s="27">
        <f>IF(C36=0,1,MIN(1,(C34/IF(C36=0,C35,MIN(C35,C36)))))</f>
        <v>1</v>
      </c>
    </row>
    <row r="38" spans="1:4" s="34" customFormat="1" ht="34.5" customHeight="1" x14ac:dyDescent="0.25">
      <c r="A38" s="34">
        <v>37</v>
      </c>
      <c r="B38" s="47" t="s">
        <v>32</v>
      </c>
      <c r="C38" s="48"/>
      <c r="D38" s="35"/>
    </row>
    <row r="39" spans="1:4" x14ac:dyDescent="0.25">
      <c r="A39">
        <v>38</v>
      </c>
      <c r="B39" s="42" t="s">
        <v>28</v>
      </c>
      <c r="C39" s="26">
        <v>0</v>
      </c>
    </row>
    <row r="40" spans="1:4" x14ac:dyDescent="0.25">
      <c r="A40">
        <v>39</v>
      </c>
      <c r="B40" s="42" t="s">
        <v>29</v>
      </c>
      <c r="C40" s="26">
        <v>0</v>
      </c>
    </row>
    <row r="41" spans="1:4" x14ac:dyDescent="0.25">
      <c r="A41">
        <v>40</v>
      </c>
      <c r="B41" s="42" t="s">
        <v>30</v>
      </c>
      <c r="C41" s="36">
        <f>MAX(0,C39-C40)</f>
        <v>0</v>
      </c>
    </row>
    <row r="42" spans="1:4" x14ac:dyDescent="0.25">
      <c r="A42">
        <v>41</v>
      </c>
      <c r="B42" s="42" t="s">
        <v>31</v>
      </c>
      <c r="C42" s="26">
        <v>0</v>
      </c>
    </row>
    <row r="43" spans="1:4" x14ac:dyDescent="0.25">
      <c r="A43">
        <v>42</v>
      </c>
      <c r="B43" s="42" t="s">
        <v>39</v>
      </c>
      <c r="C43" s="37">
        <f>MAX(0,C39-C42)</f>
        <v>0</v>
      </c>
    </row>
    <row r="44" spans="1:4" x14ac:dyDescent="0.25">
      <c r="A44">
        <v>43</v>
      </c>
      <c r="B44" s="42" t="s">
        <v>33</v>
      </c>
      <c r="C44" s="38">
        <f>IF(C41=0,0,IF(C43=0,1,0))</f>
        <v>0</v>
      </c>
    </row>
    <row r="45" spans="1:4" x14ac:dyDescent="0.25">
      <c r="A45">
        <v>44</v>
      </c>
      <c r="B45" s="22"/>
      <c r="C45" s="23"/>
    </row>
    <row r="46" spans="1:4" s="34" customFormat="1" ht="65.25" customHeight="1" x14ac:dyDescent="0.25">
      <c r="A46" s="34">
        <v>45</v>
      </c>
      <c r="B46" s="47" t="s">
        <v>48</v>
      </c>
      <c r="C46" s="48"/>
      <c r="D46" s="35"/>
    </row>
    <row r="47" spans="1:4" x14ac:dyDescent="0.25">
      <c r="A47">
        <v>46</v>
      </c>
      <c r="B47" s="42" t="s">
        <v>13</v>
      </c>
      <c r="C47" s="28">
        <v>0</v>
      </c>
    </row>
    <row r="48" spans="1:4" x14ac:dyDescent="0.25">
      <c r="A48">
        <v>47</v>
      </c>
      <c r="B48" s="42" t="s">
        <v>16</v>
      </c>
      <c r="C48" s="29">
        <f>C47*0.25</f>
        <v>0</v>
      </c>
    </row>
    <row r="49" spans="1:4" x14ac:dyDescent="0.25">
      <c r="A49">
        <v>48</v>
      </c>
      <c r="B49" s="42" t="s">
        <v>14</v>
      </c>
      <c r="C49" s="30">
        <v>0</v>
      </c>
    </row>
    <row r="50" spans="1:4" x14ac:dyDescent="0.25">
      <c r="A50">
        <v>49</v>
      </c>
      <c r="B50" s="42" t="s">
        <v>15</v>
      </c>
      <c r="C50" s="31">
        <f>MAX(0,C49-C48)</f>
        <v>0</v>
      </c>
    </row>
    <row r="51" spans="1:4" x14ac:dyDescent="0.25">
      <c r="A51">
        <v>50</v>
      </c>
      <c r="B51" s="22"/>
    </row>
    <row r="52" spans="1:4" x14ac:dyDescent="0.25">
      <c r="A52">
        <v>51</v>
      </c>
      <c r="B52" s="22"/>
    </row>
    <row r="53" spans="1:4" x14ac:dyDescent="0.25">
      <c r="A53">
        <v>52</v>
      </c>
      <c r="B53" s="49" t="s">
        <v>38</v>
      </c>
      <c r="C53" s="49"/>
      <c r="D53" s="49"/>
    </row>
    <row r="54" spans="1:4" ht="29.1" customHeight="1" x14ac:dyDescent="0.25">
      <c r="A54">
        <v>53</v>
      </c>
      <c r="B54" s="44" t="s">
        <v>40</v>
      </c>
      <c r="C54" s="44"/>
      <c r="D54" s="44"/>
    </row>
    <row r="55" spans="1:4" ht="44.25" customHeight="1" x14ac:dyDescent="0.25">
      <c r="A55">
        <v>54</v>
      </c>
      <c r="B55" s="44" t="s">
        <v>49</v>
      </c>
      <c r="C55" s="44"/>
      <c r="D55" s="44"/>
    </row>
    <row r="56" spans="1:4" x14ac:dyDescent="0.25">
      <c r="A56">
        <v>55</v>
      </c>
      <c r="B56" s="44" t="s">
        <v>50</v>
      </c>
      <c r="C56" s="44"/>
      <c r="D56" s="44"/>
    </row>
    <row r="57" spans="1:4" x14ac:dyDescent="0.25">
      <c r="A57">
        <v>56</v>
      </c>
      <c r="B57" s="39" t="s">
        <v>36</v>
      </c>
      <c r="C57" s="40"/>
      <c r="D57" s="41"/>
    </row>
  </sheetData>
  <mergeCells count="9">
    <mergeCell ref="B56:D56"/>
    <mergeCell ref="B1:D1"/>
    <mergeCell ref="B15:D15"/>
    <mergeCell ref="B55:D55"/>
    <mergeCell ref="B46:C46"/>
    <mergeCell ref="B53:D53"/>
    <mergeCell ref="B54:D54"/>
    <mergeCell ref="B38:C38"/>
    <mergeCell ref="B2:D2"/>
  </mergeCells>
  <pageMargins left="0.7" right="0.7" top="0.75" bottom="0.75" header="0.3" footer="0.3"/>
  <pageSetup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Lane Powell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Kodesch, Eric J.</dc:creator>
  <cp:lastModifiedBy>Granatstein, Geneva</cp:lastModifiedBy>
  <dcterms:created xsi:type="dcterms:W3CDTF">2018-11-05T17:07:24Z</dcterms:created>
  <dcterms:modified xsi:type="dcterms:W3CDTF">2020-05-19T21:27:38Z</dcterms:modified>
</cp:coreProperties>
</file>